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5LABS\Conteúdo\YT\04 - Preço de Venda\"/>
    </mc:Choice>
  </mc:AlternateContent>
  <xr:revisionPtr revIDLastSave="0" documentId="13_ncr:1_{9314DD67-B41C-4A8F-8B48-41852ED0FF5F}" xr6:coauthVersionLast="47" xr6:coauthVersionMax="47" xr10:uidLastSave="{00000000-0000-0000-0000-000000000000}"/>
  <bookViews>
    <workbookView xWindow="-120" yWindow="-120" windowWidth="29040" windowHeight="15720" xr2:uid="{31AC0B4E-4E0D-4CAD-9D7B-4A08DD7DD356}"/>
  </bookViews>
  <sheets>
    <sheet name="Conceito" sheetId="1" r:id="rId1"/>
    <sheet name="Preço de Venda" sheetId="2" r:id="rId2"/>
    <sheet name="Ponto de Equilíbr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2" i="3" l="1"/>
  <c r="B22" i="3"/>
  <c r="L23" i="3"/>
  <c r="O10" i="3"/>
  <c r="L22" i="3"/>
  <c r="L21" i="3"/>
  <c r="O15" i="3"/>
  <c r="P10" i="3"/>
  <c r="H11" i="3"/>
  <c r="H10" i="3"/>
  <c r="E11" i="3"/>
  <c r="E10" i="3"/>
  <c r="H5" i="3"/>
  <c r="H13" i="3" s="1"/>
  <c r="H4" i="3"/>
  <c r="H12" i="3" s="1"/>
  <c r="I3" i="3"/>
  <c r="E5" i="3"/>
  <c r="E13" i="3" s="1"/>
  <c r="E4" i="3"/>
  <c r="F3" i="3"/>
  <c r="C3" i="3"/>
  <c r="B5" i="3"/>
  <c r="B4" i="3"/>
  <c r="F5" i="2"/>
  <c r="G7" i="2"/>
  <c r="G8" i="2"/>
  <c r="G9" i="2"/>
  <c r="G6" i="2"/>
  <c r="B14" i="2"/>
  <c r="F14" i="2" s="1"/>
  <c r="B15" i="1"/>
  <c r="C4" i="1"/>
  <c r="B5" i="1"/>
  <c r="C5" i="1" s="1"/>
  <c r="E6" i="3" l="1"/>
  <c r="I13" i="3"/>
  <c r="I11" i="3"/>
  <c r="I12" i="3"/>
  <c r="F11" i="3"/>
  <c r="F13" i="3"/>
  <c r="H6" i="3"/>
  <c r="E12" i="3"/>
  <c r="F12" i="3" s="1"/>
  <c r="B6" i="3"/>
  <c r="F4" i="2"/>
  <c r="G5" i="2" s="1"/>
  <c r="F6" i="3" l="1"/>
  <c r="E14" i="3"/>
  <c r="F14" i="3" s="1"/>
  <c r="C6" i="3"/>
  <c r="I6" i="3"/>
  <c r="H14" i="3"/>
  <c r="I14" i="3" s="1"/>
  <c r="F7" i="2"/>
  <c r="F9" i="2"/>
  <c r="F8" i="2"/>
  <c r="F6" i="2"/>
  <c r="F10" i="2" l="1"/>
  <c r="G10" i="2" s="1"/>
  <c r="B11" i="3"/>
  <c r="L11" i="3" s="1"/>
  <c r="B12" i="3"/>
  <c r="L12" i="3" s="1"/>
  <c r="B13" i="3"/>
  <c r="L13" i="3" s="1"/>
  <c r="B10" i="3"/>
  <c r="L10" i="3" s="1"/>
  <c r="B14" i="3"/>
  <c r="M15" i="3" l="1"/>
  <c r="B18" i="3"/>
  <c r="M13" i="3"/>
  <c r="P13" i="3" s="1"/>
  <c r="M12" i="3"/>
  <c r="P12" i="3" s="1"/>
  <c r="C12" i="3"/>
  <c r="M11" i="3"/>
  <c r="P11" i="3" s="1"/>
  <c r="C11" i="3"/>
  <c r="C14" i="3"/>
  <c r="C13" i="3"/>
  <c r="L14" i="3"/>
  <c r="M14" i="3" l="1"/>
  <c r="L19" i="3" s="1"/>
  <c r="L16" i="3"/>
  <c r="M16" i="3" s="1"/>
  <c r="M19" i="3" l="1"/>
  <c r="O12" i="3"/>
  <c r="O13" i="3"/>
  <c r="P15" i="3"/>
  <c r="O11" i="3"/>
  <c r="O14" i="3" l="1"/>
  <c r="P14" i="3" s="1"/>
  <c r="O16" i="3" l="1"/>
  <c r="P16" i="3" s="1"/>
  <c r="B17" i="3"/>
  <c r="B19" i="3" l="1"/>
  <c r="L20" i="3" s="1"/>
  <c r="H9" i="3"/>
  <c r="E9" i="3"/>
  <c r="B9" i="3"/>
</calcChain>
</file>

<file path=xl/sharedStrings.xml><?xml version="1.0" encoding="utf-8"?>
<sst xmlns="http://schemas.openxmlformats.org/spreadsheetml/2006/main" count="53" uniqueCount="30">
  <si>
    <t>Preço</t>
  </si>
  <si>
    <t>Custo</t>
  </si>
  <si>
    <t>Margem</t>
  </si>
  <si>
    <t>Markup</t>
  </si>
  <si>
    <t>Gastos Variáveis</t>
  </si>
  <si>
    <t>Impostos</t>
  </si>
  <si>
    <t>Taxa de Cartão</t>
  </si>
  <si>
    <t>Comissão</t>
  </si>
  <si>
    <t>Frete</t>
  </si>
  <si>
    <t>Total</t>
  </si>
  <si>
    <t>Custo do produto</t>
  </si>
  <si>
    <t>Preço de Venda</t>
  </si>
  <si>
    <t>Custo do Produto</t>
  </si>
  <si>
    <t>Produto 1</t>
  </si>
  <si>
    <t>Produto 3</t>
  </si>
  <si>
    <t>Imposto</t>
  </si>
  <si>
    <t>Produto 2</t>
  </si>
  <si>
    <t>Quantidade</t>
  </si>
  <si>
    <t>Faturamento</t>
  </si>
  <si>
    <t>Receita</t>
  </si>
  <si>
    <t>Gasto fixo</t>
  </si>
  <si>
    <t>Resultado</t>
  </si>
  <si>
    <t>Comprovação</t>
  </si>
  <si>
    <t>PE - Volume</t>
  </si>
  <si>
    <t>Volume</t>
  </si>
  <si>
    <t>PE - Básico</t>
  </si>
  <si>
    <t>PE - Econômico ($)</t>
  </si>
  <si>
    <t>PE - Econômico (%)</t>
  </si>
  <si>
    <t>PE - Unitário</t>
  </si>
  <si>
    <t>Preço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</si>
</sst>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8" formatCode="_-* #,##0_-;\-* #,##0_-;_-* &quot;-&quot;??_-;_-@_-"/>
    <numFmt numFmtId="170" formatCode="_-&quot;R$&quot;\ * #,##0_-;\-&quot;R$&quot;\ * #,##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2" applyFont="1"/>
    <xf numFmtId="9" fontId="0" fillId="0" borderId="0" xfId="3" applyFont="1"/>
    <xf numFmtId="164" fontId="0" fillId="0" borderId="0" xfId="3" applyNumberFormat="1" applyFont="1"/>
    <xf numFmtId="44" fontId="0" fillId="2" borderId="0" xfId="2" applyFont="1" applyFill="1"/>
    <xf numFmtId="164" fontId="0" fillId="2" borderId="0" xfId="3" applyNumberFormat="1" applyFont="1" applyFill="1"/>
    <xf numFmtId="9" fontId="0" fillId="0" borderId="0" xfId="0" applyNumberFormat="1"/>
    <xf numFmtId="44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2" fillId="0" borderId="0" xfId="0" applyFont="1"/>
    <xf numFmtId="9" fontId="2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44" fontId="0" fillId="0" borderId="1" xfId="0" applyNumberFormat="1" applyBorder="1"/>
    <xf numFmtId="9" fontId="0" fillId="0" borderId="1" xfId="3" applyFont="1" applyBorder="1"/>
    <xf numFmtId="44" fontId="2" fillId="0" borderId="1" xfId="0" applyNumberFormat="1" applyFont="1" applyBorder="1"/>
    <xf numFmtId="9" fontId="2" fillId="0" borderId="1" xfId="3" applyFont="1" applyBorder="1"/>
    <xf numFmtId="43" fontId="0" fillId="0" borderId="0" xfId="1" applyFont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3" applyNumberFormat="1" applyFont="1" applyBorder="1"/>
    <xf numFmtId="164" fontId="0" fillId="0" borderId="1" xfId="0" applyNumberFormat="1" applyBorder="1"/>
    <xf numFmtId="164" fontId="2" fillId="0" borderId="1" xfId="3" applyNumberFormat="1" applyFont="1" applyBorder="1"/>
    <xf numFmtId="0" fontId="0" fillId="0" borderId="2" xfId="0" applyBorder="1"/>
    <xf numFmtId="44" fontId="0" fillId="0" borderId="2" xfId="2" applyFont="1" applyBorder="1"/>
    <xf numFmtId="9" fontId="0" fillId="0" borderId="2" xfId="3" applyFont="1" applyBorder="1"/>
    <xf numFmtId="44" fontId="0" fillId="0" borderId="2" xfId="0" applyNumberFormat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9" fontId="2" fillId="0" borderId="0" xfId="3" applyFont="1"/>
    <xf numFmtId="9" fontId="0" fillId="0" borderId="0" xfId="0" applyNumberFormat="1" applyFont="1"/>
    <xf numFmtId="44" fontId="2" fillId="0" borderId="0" xfId="2" applyFont="1"/>
    <xf numFmtId="9" fontId="0" fillId="0" borderId="0" xfId="3" applyNumberFormat="1" applyFont="1"/>
    <xf numFmtId="170" fontId="0" fillId="0" borderId="0" xfId="2" applyNumberFormat="1" applyFont="1"/>
    <xf numFmtId="168" fontId="0" fillId="0" borderId="1" xfId="1" applyNumberFormat="1" applyFont="1" applyBorder="1"/>
    <xf numFmtId="44" fontId="0" fillId="0" borderId="1" xfId="2" applyFont="1" applyBorder="1"/>
    <xf numFmtId="0" fontId="2" fillId="0" borderId="0" xfId="0" applyFont="1" applyAlignment="1">
      <alignment horizontal="center"/>
    </xf>
    <xf numFmtId="44" fontId="2" fillId="0" borderId="1" xfId="2" applyFont="1" applyBorder="1"/>
    <xf numFmtId="0" fontId="2" fillId="0" borderId="1" xfId="0" applyFont="1" applyBorder="1" applyAlignment="1">
      <alignment horizontal="center"/>
    </xf>
    <xf numFmtId="44" fontId="1" fillId="0" borderId="1" xfId="2" applyFont="1" applyBorder="1"/>
    <xf numFmtId="9" fontId="1" fillId="0" borderId="1" xfId="3" applyFont="1" applyBorder="1"/>
    <xf numFmtId="9" fontId="0" fillId="0" borderId="2" xfId="0" applyNumberFormat="1" applyFont="1" applyBorder="1"/>
    <xf numFmtId="0" fontId="2" fillId="0" borderId="1" xfId="0" applyFont="1" applyBorder="1" applyAlignment="1">
      <alignment horizontal="center"/>
    </xf>
    <xf numFmtId="168" fontId="0" fillId="0" borderId="0" xfId="0" applyNumberFormat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87086</xdr:colOff>
      <xdr:row>10</xdr:row>
      <xdr:rowOff>38100</xdr:rowOff>
    </xdr:from>
    <xdr:ext cx="1376018" cy="35144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9C7EF91C-12BF-4249-9F1B-E6161672F6FA}"/>
                </a:ext>
              </a:extLst>
            </xdr:cNvPr>
            <xdr:cNvSpPr txBox="1"/>
          </xdr:nvSpPr>
          <xdr:spPr>
            <a:xfrm>
              <a:off x="87086" y="1943100"/>
              <a:ext cx="1376018" cy="351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𝐶𝑢𝑠𝑡𝑜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𝑑𝑜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𝑝𝑟𝑜𝑑𝑢𝑡𝑜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100% −(%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𝑀𝑎𝑟𝑔𝑒𝑚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9C7EF91C-12BF-4249-9F1B-E6161672F6FA}"/>
                </a:ext>
              </a:extLst>
            </xdr:cNvPr>
            <xdr:cNvSpPr txBox="1"/>
          </xdr:nvSpPr>
          <xdr:spPr>
            <a:xfrm>
              <a:off x="87086" y="1943100"/>
              <a:ext cx="1376018" cy="351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i="0">
                  <a:latin typeface="Cambria Math" panose="02040503050406030204" pitchFamily="18" charset="0"/>
                </a:rPr>
                <a:t>(</a:t>
              </a:r>
              <a:r>
                <a:rPr lang="pt-BR" sz="1100" b="0" i="0">
                  <a:latin typeface="Cambria Math" panose="02040503050406030204" pitchFamily="18" charset="0"/>
                </a:rPr>
                <a:t>𝐶𝑢𝑠𝑡𝑜 𝑑𝑜 𝑝𝑟𝑜𝑑𝑢𝑡𝑜)/(100% −(%𝑀𝑎𝑟𝑔𝑒𝑚))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33932</xdr:colOff>
      <xdr:row>19</xdr:row>
      <xdr:rowOff>66675</xdr:rowOff>
    </xdr:from>
    <xdr:ext cx="1884875" cy="35144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7FFEFAA7-5664-4C22-B419-F91AD1130C7E}"/>
                </a:ext>
              </a:extLst>
            </xdr:cNvPr>
            <xdr:cNvSpPr txBox="1"/>
          </xdr:nvSpPr>
          <xdr:spPr>
            <a:xfrm>
              <a:off x="33932" y="3686175"/>
              <a:ext cx="1884875" cy="351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𝐶𝑢𝑠𝑡𝑜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𝑑𝑜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𝑃𝑟𝑜𝑑𝑢𝑡𝑜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100% −(%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𝑣𝑎𝑟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. +%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𝑀𝑎𝑟𝑔𝑒𝑚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7FFEFAA7-5664-4C22-B419-F91AD1130C7E}"/>
                </a:ext>
              </a:extLst>
            </xdr:cNvPr>
            <xdr:cNvSpPr txBox="1"/>
          </xdr:nvSpPr>
          <xdr:spPr>
            <a:xfrm>
              <a:off x="33932" y="3686175"/>
              <a:ext cx="1884875" cy="351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i="0">
                  <a:latin typeface="Cambria Math" panose="02040503050406030204" pitchFamily="18" charset="0"/>
                </a:rPr>
                <a:t>(</a:t>
              </a:r>
              <a:r>
                <a:rPr lang="pt-BR" sz="1100" b="0" i="0">
                  <a:latin typeface="Cambria Math" panose="02040503050406030204" pitchFamily="18" charset="0"/>
                </a:rPr>
                <a:t>𝐶𝑢𝑠𝑡𝑜 𝑑𝑜 𝑃𝑟𝑜𝑑𝑢𝑡𝑜)/(100% −(%𝑣𝑎𝑟. +%𝑀𝑎𝑟𝑔𝑒𝑚))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703345</xdr:colOff>
      <xdr:row>19</xdr:row>
      <xdr:rowOff>41609</xdr:rowOff>
    </xdr:from>
    <xdr:ext cx="1766509" cy="3515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62604472-7FB2-4DC3-B5E9-67BA079E3642}"/>
                </a:ext>
              </a:extLst>
            </xdr:cNvPr>
            <xdr:cNvSpPr txBox="1"/>
          </xdr:nvSpPr>
          <xdr:spPr>
            <a:xfrm>
              <a:off x="2884069" y="3661109"/>
              <a:ext cx="1766509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𝐺𝑎𝑠𝑡𝑜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𝑓𝑖𝑥𝑜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%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𝑀𝑎𝑟𝑔𝑒𝑚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𝐶𝑜𝑛𝑡𝑟𝑖𝑏𝑢𝑖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çã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𝑜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62604472-7FB2-4DC3-B5E9-67BA079E3642}"/>
                </a:ext>
              </a:extLst>
            </xdr:cNvPr>
            <xdr:cNvSpPr txBox="1"/>
          </xdr:nvSpPr>
          <xdr:spPr>
            <a:xfrm>
              <a:off x="2884069" y="3661109"/>
              <a:ext cx="1766509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i="0">
                  <a:latin typeface="Cambria Math" panose="02040503050406030204" pitchFamily="18" charset="0"/>
                </a:rPr>
                <a:t>(</a:t>
              </a:r>
              <a:r>
                <a:rPr lang="pt-BR" sz="1100" b="0" i="0">
                  <a:latin typeface="Cambria Math" panose="02040503050406030204" pitchFamily="18" charset="0"/>
                </a:rPr>
                <a:t>𝐺𝑎𝑠𝑡𝑜 𝑓𝑖𝑥𝑜)/(% 𝑀𝑎𝑟𝑔𝑒𝑚 𝑑𝑒 𝐶𝑜𝑛𝑡𝑟𝑖𝑏𝑢𝑖çã𝑜)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03BE-7362-482E-9799-D8E6FFC18F71}">
  <dimension ref="A3:C17"/>
  <sheetViews>
    <sheetView tabSelected="1" zoomScale="175" zoomScaleNormal="175" workbookViewId="0">
      <selection activeCell="E4" sqref="E4"/>
    </sheetView>
  </sheetViews>
  <sheetFormatPr defaultRowHeight="15" x14ac:dyDescent="0.25"/>
  <cols>
    <col min="2" max="2" width="9.7109375" bestFit="1" customWidth="1"/>
  </cols>
  <sheetData>
    <row r="3" spans="1:3" x14ac:dyDescent="0.25">
      <c r="A3" t="s">
        <v>0</v>
      </c>
      <c r="B3" s="1">
        <v>21.43</v>
      </c>
      <c r="C3" s="3">
        <v>1</v>
      </c>
    </row>
    <row r="4" spans="1:3" x14ac:dyDescent="0.25">
      <c r="A4" t="s">
        <v>1</v>
      </c>
      <c r="B4" s="4">
        <v>15</v>
      </c>
      <c r="C4" s="3">
        <f>B4/B3</f>
        <v>0.69995333644423707</v>
      </c>
    </row>
    <row r="5" spans="1:3" x14ac:dyDescent="0.25">
      <c r="A5" t="s">
        <v>2</v>
      </c>
      <c r="B5" s="1">
        <f>B3-B4</f>
        <v>6.43</v>
      </c>
      <c r="C5" s="5">
        <f>B5/B3</f>
        <v>0.30004666355576293</v>
      </c>
    </row>
    <row r="15" spans="1:3" x14ac:dyDescent="0.25">
      <c r="A15" t="s">
        <v>0</v>
      </c>
      <c r="B15" s="7">
        <f>B16/(100% - B17)</f>
        <v>21.428571428571431</v>
      </c>
    </row>
    <row r="16" spans="1:3" x14ac:dyDescent="0.25">
      <c r="A16" t="s">
        <v>1</v>
      </c>
      <c r="B16" s="1">
        <v>15</v>
      </c>
    </row>
    <row r="17" spans="1:2" x14ac:dyDescent="0.25">
      <c r="A17" t="s">
        <v>2</v>
      </c>
      <c r="B17" s="6">
        <v>0.3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69A2-62DA-42F9-955E-72728D4683FD}">
  <dimension ref="A4:G17"/>
  <sheetViews>
    <sheetView zoomScale="160" zoomScaleNormal="160" workbookViewId="0">
      <selection activeCell="F13" sqref="F13"/>
    </sheetView>
  </sheetViews>
  <sheetFormatPr defaultRowHeight="15" x14ac:dyDescent="0.25"/>
  <cols>
    <col min="1" max="1" width="15.5703125" bestFit="1" customWidth="1"/>
    <col min="2" max="2" width="9.5703125" bestFit="1" customWidth="1"/>
    <col min="5" max="5" width="15" bestFit="1" customWidth="1"/>
    <col min="6" max="6" width="10.7109375" bestFit="1" customWidth="1"/>
  </cols>
  <sheetData>
    <row r="4" spans="1:7" x14ac:dyDescent="0.25">
      <c r="A4" s="12" t="s">
        <v>4</v>
      </c>
      <c r="B4" s="8"/>
      <c r="E4" s="12" t="s">
        <v>11</v>
      </c>
      <c r="F4" s="16">
        <f>B16/(100%-(B14+B17))</f>
        <v>28.900624755511458</v>
      </c>
      <c r="G4" s="20">
        <v>1</v>
      </c>
    </row>
    <row r="5" spans="1:7" x14ac:dyDescent="0.25">
      <c r="A5" s="8" t="s">
        <v>5</v>
      </c>
      <c r="B5" s="9">
        <v>0.1</v>
      </c>
      <c r="E5" s="8" t="s">
        <v>12</v>
      </c>
      <c r="F5" s="14">
        <f>B16</f>
        <v>10.5</v>
      </c>
      <c r="G5" s="21">
        <f>F5/F4</f>
        <v>0.36331394524603178</v>
      </c>
    </row>
    <row r="6" spans="1:7" x14ac:dyDescent="0.25">
      <c r="A6" s="8" t="s">
        <v>6</v>
      </c>
      <c r="B6" s="9">
        <v>0.03</v>
      </c>
      <c r="E6" s="8" t="s">
        <v>5</v>
      </c>
      <c r="F6" s="14">
        <f>F4*G6</f>
        <v>2.8900624755511459</v>
      </c>
      <c r="G6" s="22">
        <f>B5</f>
        <v>0.1</v>
      </c>
    </row>
    <row r="7" spans="1:7" x14ac:dyDescent="0.25">
      <c r="A7" s="8" t="s">
        <v>7</v>
      </c>
      <c r="B7" s="9">
        <v>0.02</v>
      </c>
      <c r="E7" s="8" t="s">
        <v>6</v>
      </c>
      <c r="F7" s="14">
        <f>F4*G7</f>
        <v>0.86701874266534373</v>
      </c>
      <c r="G7" s="22">
        <f>B6</f>
        <v>0.03</v>
      </c>
    </row>
    <row r="8" spans="1:7" x14ac:dyDescent="0.25">
      <c r="A8" s="8" t="s">
        <v>8</v>
      </c>
      <c r="B8" s="9">
        <v>0.05</v>
      </c>
      <c r="E8" s="8" t="s">
        <v>7</v>
      </c>
      <c r="F8" s="14">
        <f>F4*G8</f>
        <v>0.57801249511022923</v>
      </c>
      <c r="G8" s="22">
        <f>B7</f>
        <v>0.02</v>
      </c>
    </row>
    <row r="9" spans="1:7" x14ac:dyDescent="0.25">
      <c r="A9" s="8"/>
      <c r="B9" s="8"/>
      <c r="E9" s="8" t="s">
        <v>8</v>
      </c>
      <c r="F9" s="14">
        <f>F4*G9</f>
        <v>1.445031237775573</v>
      </c>
      <c r="G9" s="22">
        <f>B8</f>
        <v>0.05</v>
      </c>
    </row>
    <row r="10" spans="1:7" x14ac:dyDescent="0.25">
      <c r="A10" s="8"/>
      <c r="B10" s="8"/>
      <c r="E10" s="12" t="s">
        <v>2</v>
      </c>
      <c r="F10" s="16">
        <f>+F4-F5-F6-F7-F8-F9</f>
        <v>12.620499804409166</v>
      </c>
      <c r="G10" s="23">
        <f>F10/F4</f>
        <v>0.43668605475396821</v>
      </c>
    </row>
    <row r="11" spans="1:7" x14ac:dyDescent="0.25">
      <c r="A11" s="8"/>
      <c r="B11" s="8"/>
    </row>
    <row r="12" spans="1:7" x14ac:dyDescent="0.25">
      <c r="A12" s="8"/>
      <c r="B12" s="8"/>
    </row>
    <row r="13" spans="1:7" x14ac:dyDescent="0.25">
      <c r="A13" s="8"/>
      <c r="B13" s="8"/>
    </row>
    <row r="14" spans="1:7" x14ac:dyDescent="0.25">
      <c r="A14" s="12" t="s">
        <v>9</v>
      </c>
      <c r="B14" s="13">
        <f>SUM(B5:B13)</f>
        <v>0.2</v>
      </c>
      <c r="E14" s="10" t="s">
        <v>3</v>
      </c>
      <c r="F14" s="18">
        <f>1/(100% - (B14+B17))</f>
        <v>2.7524404529058533</v>
      </c>
    </row>
    <row r="16" spans="1:7" x14ac:dyDescent="0.25">
      <c r="A16" t="s">
        <v>10</v>
      </c>
      <c r="B16" s="1">
        <v>10.5</v>
      </c>
      <c r="F16" s="1"/>
    </row>
    <row r="17" spans="1:2" x14ac:dyDescent="0.25">
      <c r="A17" t="s">
        <v>2</v>
      </c>
      <c r="B17" s="19">
        <v>0.43668605475396821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4788-A532-4166-B040-B28FAFF0A13B}">
  <dimension ref="A1:P24"/>
  <sheetViews>
    <sheetView zoomScale="190" zoomScaleNormal="190" workbookViewId="0">
      <selection activeCell="I8" sqref="I8"/>
    </sheetView>
  </sheetViews>
  <sheetFormatPr defaultRowHeight="15" x14ac:dyDescent="0.25"/>
  <cols>
    <col min="1" max="1" width="11.42578125" bestFit="1" customWidth="1"/>
    <col min="2" max="2" width="13.28515625" bestFit="1" customWidth="1"/>
    <col min="3" max="3" width="5.5703125" bestFit="1" customWidth="1"/>
    <col min="4" max="4" width="2.42578125" customWidth="1"/>
    <col min="5" max="5" width="13.28515625" bestFit="1" customWidth="1"/>
    <col min="6" max="6" width="5.5703125" bestFit="1" customWidth="1"/>
    <col min="7" max="7" width="4.28515625" customWidth="1"/>
    <col min="8" max="8" width="13.28515625" bestFit="1" customWidth="1"/>
    <col min="9" max="9" width="5.5703125" bestFit="1" customWidth="1"/>
    <col min="10" max="10" width="4.7109375" customWidth="1"/>
    <col min="11" max="11" width="18" bestFit="1" customWidth="1"/>
    <col min="12" max="12" width="13.28515625" bestFit="1" customWidth="1"/>
    <col min="13" max="13" width="5.5703125" bestFit="1" customWidth="1"/>
    <col min="14" max="14" width="3.7109375" customWidth="1"/>
    <col min="15" max="15" width="13.140625" bestFit="1" customWidth="1"/>
    <col min="16" max="16" width="5.5703125" bestFit="1" customWidth="1"/>
  </cols>
  <sheetData>
    <row r="1" spans="1:16" x14ac:dyDescent="0.25">
      <c r="B1" s="37" t="s">
        <v>13</v>
      </c>
      <c r="C1" s="37"/>
      <c r="E1" s="39" t="s">
        <v>16</v>
      </c>
      <c r="F1" s="39"/>
      <c r="H1" s="39" t="s">
        <v>14</v>
      </c>
      <c r="I1" s="39"/>
    </row>
    <row r="2" spans="1:16" x14ac:dyDescent="0.25">
      <c r="A2" s="12" t="s">
        <v>0</v>
      </c>
      <c r="B2" s="38">
        <v>20</v>
      </c>
      <c r="C2" s="17">
        <v>1</v>
      </c>
      <c r="D2" s="32"/>
      <c r="E2" s="38">
        <v>40</v>
      </c>
      <c r="F2" s="17">
        <v>1</v>
      </c>
      <c r="G2" s="32"/>
      <c r="H2" s="38">
        <v>60</v>
      </c>
      <c r="I2" s="17">
        <v>1</v>
      </c>
    </row>
    <row r="3" spans="1:16" x14ac:dyDescent="0.25">
      <c r="A3" s="8" t="s">
        <v>1</v>
      </c>
      <c r="B3" s="36">
        <v>12</v>
      </c>
      <c r="C3" s="15">
        <f>B3/B2</f>
        <v>0.6</v>
      </c>
      <c r="D3" s="1"/>
      <c r="E3" s="40">
        <v>18</v>
      </c>
      <c r="F3" s="41">
        <f>E3/E2</f>
        <v>0.45</v>
      </c>
      <c r="G3" s="1"/>
      <c r="H3" s="36">
        <v>24</v>
      </c>
      <c r="I3" s="15">
        <f>H3/H2</f>
        <v>0.4</v>
      </c>
    </row>
    <row r="4" spans="1:16" x14ac:dyDescent="0.25">
      <c r="A4" s="8" t="s">
        <v>15</v>
      </c>
      <c r="B4" s="36">
        <f>B2*C4</f>
        <v>2</v>
      </c>
      <c r="C4" s="15">
        <v>0.1</v>
      </c>
      <c r="D4" s="1"/>
      <c r="E4" s="40">
        <f>E2*F4</f>
        <v>4</v>
      </c>
      <c r="F4" s="41">
        <v>0.1</v>
      </c>
      <c r="G4" s="1"/>
      <c r="H4" s="36">
        <f>H2*I4</f>
        <v>6</v>
      </c>
      <c r="I4" s="15">
        <v>0.1</v>
      </c>
    </row>
    <row r="5" spans="1:16" x14ac:dyDescent="0.25">
      <c r="A5" s="8" t="s">
        <v>7</v>
      </c>
      <c r="B5" s="36">
        <f>B2*C5</f>
        <v>0.4</v>
      </c>
      <c r="C5" s="15">
        <v>0.02</v>
      </c>
      <c r="D5" s="1"/>
      <c r="E5" s="40">
        <f>E2*F5</f>
        <v>1.2</v>
      </c>
      <c r="F5" s="41">
        <v>0.03</v>
      </c>
      <c r="G5" s="1"/>
      <c r="H5" s="36">
        <f>H2*I5</f>
        <v>1.7999999999999998</v>
      </c>
      <c r="I5" s="15">
        <v>0.03</v>
      </c>
    </row>
    <row r="6" spans="1:16" x14ac:dyDescent="0.25">
      <c r="A6" s="12" t="s">
        <v>2</v>
      </c>
      <c r="B6" s="38">
        <f>B2-B3-B4-B5</f>
        <v>5.6</v>
      </c>
      <c r="C6" s="17">
        <f>B6/B2</f>
        <v>0.27999999999999997</v>
      </c>
      <c r="D6" s="1"/>
      <c r="E6" s="38">
        <f>E2-E3-E4-E5</f>
        <v>16.8</v>
      </c>
      <c r="F6" s="17">
        <f>E6/E2</f>
        <v>0.42000000000000004</v>
      </c>
      <c r="G6" s="1"/>
      <c r="H6" s="38">
        <f>H2-H3-H4-H5</f>
        <v>28.2</v>
      </c>
      <c r="I6" s="17">
        <f>H6/H2</f>
        <v>0.47</v>
      </c>
    </row>
    <row r="7" spans="1:16" x14ac:dyDescent="0.25">
      <c r="B7" s="44"/>
      <c r="E7" s="44"/>
      <c r="H7" s="44"/>
    </row>
    <row r="8" spans="1:16" x14ac:dyDescent="0.25">
      <c r="A8" s="10" t="s">
        <v>17</v>
      </c>
      <c r="B8" s="10">
        <v>1000</v>
      </c>
      <c r="C8" s="10"/>
      <c r="D8" s="10"/>
      <c r="E8" s="10">
        <v>400</v>
      </c>
      <c r="F8" s="10"/>
      <c r="G8" s="10"/>
      <c r="H8" s="10">
        <v>200</v>
      </c>
    </row>
    <row r="9" spans="1:16" x14ac:dyDescent="0.25">
      <c r="B9" s="2">
        <f>B8/B17</f>
        <v>0.625</v>
      </c>
      <c r="E9" s="2">
        <f>E8/B17</f>
        <v>0.25</v>
      </c>
      <c r="F9" s="2"/>
      <c r="G9" s="2"/>
      <c r="H9" s="2">
        <f>H8/B17</f>
        <v>0.125</v>
      </c>
      <c r="L9" s="28" t="s">
        <v>9</v>
      </c>
      <c r="O9" s="10" t="s">
        <v>22</v>
      </c>
    </row>
    <row r="10" spans="1:16" s="10" customFormat="1" x14ac:dyDescent="0.25">
      <c r="A10" s="12" t="s">
        <v>19</v>
      </c>
      <c r="B10" s="16">
        <f>B2*$B$8</f>
        <v>20000</v>
      </c>
      <c r="C10" s="13">
        <v>1</v>
      </c>
      <c r="E10" s="16">
        <f>E2*$E$8</f>
        <v>16000</v>
      </c>
      <c r="F10" s="13">
        <v>1</v>
      </c>
      <c r="H10" s="16">
        <f>H2*$H$8</f>
        <v>12000</v>
      </c>
      <c r="I10" s="13">
        <v>1</v>
      </c>
      <c r="K10" s="10" t="s">
        <v>19</v>
      </c>
      <c r="L10" s="29">
        <f>+B10+E10+H10</f>
        <v>48000</v>
      </c>
      <c r="M10" s="11">
        <v>1</v>
      </c>
      <c r="O10" s="29">
        <f>L22</f>
        <v>53531.598513011159</v>
      </c>
      <c r="P10" s="11">
        <f>M10</f>
        <v>1</v>
      </c>
    </row>
    <row r="11" spans="1:16" x14ac:dyDescent="0.25">
      <c r="A11" s="8" t="s">
        <v>1</v>
      </c>
      <c r="B11" s="14">
        <f t="shared" ref="B11:B14" si="0">B3*$B$8</f>
        <v>12000</v>
      </c>
      <c r="C11" s="15">
        <f>B11/$B$10</f>
        <v>0.6</v>
      </c>
      <c r="E11" s="14">
        <f t="shared" ref="E11:E14" si="1">E3*$E$8</f>
        <v>7200</v>
      </c>
      <c r="F11" s="15">
        <f>E11/$E$10</f>
        <v>0.45</v>
      </c>
      <c r="H11" s="14">
        <f t="shared" ref="H11:H14" si="2">H3*$H$8</f>
        <v>4800</v>
      </c>
      <c r="I11" s="15">
        <f>H11/$H$10</f>
        <v>0.4</v>
      </c>
      <c r="K11" t="s">
        <v>1</v>
      </c>
      <c r="L11" s="7">
        <f>+B11+E11+H11</f>
        <v>24000</v>
      </c>
      <c r="M11" s="2">
        <f>L11/$L$10</f>
        <v>0.5</v>
      </c>
      <c r="O11" s="7">
        <f>O10*P11</f>
        <v>26765.799256505579</v>
      </c>
      <c r="P11" s="31">
        <f>M11</f>
        <v>0.5</v>
      </c>
    </row>
    <row r="12" spans="1:16" x14ac:dyDescent="0.25">
      <c r="A12" s="8" t="s">
        <v>15</v>
      </c>
      <c r="B12" s="14">
        <f t="shared" si="0"/>
        <v>2000</v>
      </c>
      <c r="C12" s="15">
        <f t="shared" ref="C12:C14" si="3">B12/$B$10</f>
        <v>0.1</v>
      </c>
      <c r="E12" s="14">
        <f t="shared" si="1"/>
        <v>1600</v>
      </c>
      <c r="F12" s="15">
        <f t="shared" ref="F12:F14" si="4">E12/$E$10</f>
        <v>0.1</v>
      </c>
      <c r="H12" s="14">
        <f t="shared" si="2"/>
        <v>1200</v>
      </c>
      <c r="I12" s="15">
        <f t="shared" ref="I12:I14" si="5">H12/$H$10</f>
        <v>0.1</v>
      </c>
      <c r="K12" t="s">
        <v>15</v>
      </c>
      <c r="L12" s="7">
        <f>+B12+E12+H12</f>
        <v>4800</v>
      </c>
      <c r="M12" s="2">
        <f>L12/$L$10</f>
        <v>0.1</v>
      </c>
      <c r="O12" s="7">
        <f>O10*P12</f>
        <v>5353.1598513011159</v>
      </c>
      <c r="P12" s="31">
        <f>M12</f>
        <v>0.1</v>
      </c>
    </row>
    <row r="13" spans="1:16" x14ac:dyDescent="0.25">
      <c r="A13" s="8" t="s">
        <v>7</v>
      </c>
      <c r="B13" s="14">
        <f t="shared" si="0"/>
        <v>400</v>
      </c>
      <c r="C13" s="15">
        <f t="shared" si="3"/>
        <v>0.02</v>
      </c>
      <c r="E13" s="14">
        <f t="shared" si="1"/>
        <v>480</v>
      </c>
      <c r="F13" s="15">
        <f t="shared" si="4"/>
        <v>0.03</v>
      </c>
      <c r="H13" s="14">
        <f t="shared" si="2"/>
        <v>359.99999999999994</v>
      </c>
      <c r="I13" s="15">
        <f t="shared" si="5"/>
        <v>2.9999999999999995E-2</v>
      </c>
      <c r="K13" s="24" t="s">
        <v>7</v>
      </c>
      <c r="L13" s="27">
        <f>+B13+E13+H13</f>
        <v>1240</v>
      </c>
      <c r="M13" s="26">
        <f>L13/$L$10</f>
        <v>2.5833333333333333E-2</v>
      </c>
      <c r="O13" s="27">
        <f>O10*P13</f>
        <v>1382.8996282527883</v>
      </c>
      <c r="P13" s="31">
        <f>M13</f>
        <v>2.5833333333333333E-2</v>
      </c>
    </row>
    <row r="14" spans="1:16" s="10" customFormat="1" x14ac:dyDescent="0.25">
      <c r="A14" s="12" t="s">
        <v>2</v>
      </c>
      <c r="B14" s="16">
        <f t="shared" si="0"/>
        <v>5600</v>
      </c>
      <c r="C14" s="17">
        <f t="shared" si="3"/>
        <v>0.28000000000000003</v>
      </c>
      <c r="E14" s="16">
        <f t="shared" si="1"/>
        <v>6720</v>
      </c>
      <c r="F14" s="17">
        <f t="shared" si="4"/>
        <v>0.42</v>
      </c>
      <c r="H14" s="16">
        <f t="shared" si="2"/>
        <v>5640</v>
      </c>
      <c r="I14" s="17">
        <f t="shared" si="5"/>
        <v>0.47</v>
      </c>
      <c r="K14" s="10" t="s">
        <v>2</v>
      </c>
      <c r="L14" s="29">
        <f>+B14+E14+H14</f>
        <v>17960</v>
      </c>
      <c r="M14" s="30">
        <f>L14/$L$10</f>
        <v>0.37416666666666665</v>
      </c>
      <c r="O14" s="29">
        <f>O10-O11-O12-O13</f>
        <v>20029.739776951676</v>
      </c>
      <c r="P14" s="11">
        <f>O14/O10</f>
        <v>0.37416666666666665</v>
      </c>
    </row>
    <row r="15" spans="1:16" x14ac:dyDescent="0.25">
      <c r="K15" s="24" t="s">
        <v>20</v>
      </c>
      <c r="L15" s="25">
        <v>12000</v>
      </c>
      <c r="M15" s="26">
        <f>L15/$L$10</f>
        <v>0.25</v>
      </c>
      <c r="O15" s="27">
        <f>L15</f>
        <v>12000</v>
      </c>
      <c r="P15" s="42">
        <f>O15/O10</f>
        <v>0.22416666666666665</v>
      </c>
    </row>
    <row r="16" spans="1:16" x14ac:dyDescent="0.25">
      <c r="K16" s="10" t="s">
        <v>21</v>
      </c>
      <c r="L16" s="29">
        <f>L14-L15</f>
        <v>5960</v>
      </c>
      <c r="M16" s="30">
        <f>L16/$L$10</f>
        <v>0.12416666666666666</v>
      </c>
      <c r="O16" s="29">
        <f>O14-O15</f>
        <v>8029.7397769516756</v>
      </c>
      <c r="P16" s="11">
        <f>O16/O10</f>
        <v>0.15000000000000002</v>
      </c>
    </row>
    <row r="17" spans="1:15" x14ac:dyDescent="0.25">
      <c r="A17" t="s">
        <v>24</v>
      </c>
      <c r="B17">
        <f>SUM(B8:H8)</f>
        <v>1600</v>
      </c>
    </row>
    <row r="18" spans="1:15" x14ac:dyDescent="0.25">
      <c r="A18" t="s">
        <v>18</v>
      </c>
      <c r="B18" s="7">
        <f>L10</f>
        <v>48000</v>
      </c>
    </row>
    <row r="19" spans="1:15" x14ac:dyDescent="0.25">
      <c r="A19" t="s">
        <v>29</v>
      </c>
      <c r="B19" s="7">
        <f>B18/B17</f>
        <v>30</v>
      </c>
      <c r="J19" s="43">
        <v>1</v>
      </c>
      <c r="K19" s="8" t="s">
        <v>25</v>
      </c>
      <c r="L19" s="14">
        <f>L15/M14</f>
        <v>32071.26948775056</v>
      </c>
      <c r="M19" s="33">
        <f>L19/L10</f>
        <v>0.66815144766147005</v>
      </c>
    </row>
    <row r="20" spans="1:15" x14ac:dyDescent="0.25">
      <c r="J20" s="43">
        <v>2</v>
      </c>
      <c r="K20" s="8" t="s">
        <v>23</v>
      </c>
      <c r="L20" s="35">
        <f>L19/B19</f>
        <v>1069.042316258352</v>
      </c>
    </row>
    <row r="21" spans="1:15" x14ac:dyDescent="0.25">
      <c r="B21" s="1">
        <v>2000</v>
      </c>
      <c r="J21" s="43">
        <v>3</v>
      </c>
      <c r="K21" s="8" t="s">
        <v>26</v>
      </c>
      <c r="L21" s="14">
        <f>(L15+O21)/M14</f>
        <v>50779.510022271716</v>
      </c>
      <c r="O21" s="34">
        <v>7000</v>
      </c>
    </row>
    <row r="22" spans="1:15" x14ac:dyDescent="0.25">
      <c r="B22" s="1">
        <f>B21*L23</f>
        <v>5345.2115812917591</v>
      </c>
      <c r="C22">
        <f>B22/B19</f>
        <v>178.17371937639197</v>
      </c>
      <c r="J22" s="43">
        <v>4</v>
      </c>
      <c r="K22" s="8" t="s">
        <v>27</v>
      </c>
      <c r="L22" s="14">
        <f>L15/(M14-M22)</f>
        <v>53531.598513011159</v>
      </c>
      <c r="M22" s="6">
        <v>0.15</v>
      </c>
    </row>
    <row r="23" spans="1:15" x14ac:dyDescent="0.25">
      <c r="B23" s="1"/>
      <c r="J23" s="43">
        <v>5</v>
      </c>
      <c r="K23" s="8" t="s">
        <v>28</v>
      </c>
      <c r="L23" s="36">
        <f>1/M14</f>
        <v>2.6726057906458798</v>
      </c>
    </row>
    <row r="24" spans="1:15" x14ac:dyDescent="0.25">
      <c r="B24" s="7"/>
    </row>
  </sheetData>
  <mergeCells count="3">
    <mergeCell ref="B1:C1"/>
    <mergeCell ref="E1:F1"/>
    <mergeCell ref="H1:I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Conceito</vt:lpstr>
      <vt:lpstr>Preço de Venda</vt:lpstr>
      <vt:lpstr>Ponto de Equilíbrio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Reis</dc:creator>
  <cp:lastModifiedBy>Diogo Reis</cp:lastModifiedBy>
  <dcterms:created xsi:type="dcterms:W3CDTF">2025-08-24T17:37:59Z</dcterms:created>
  <dcterms:modified xsi:type="dcterms:W3CDTF">2025-08-26T00:24:06Z</dcterms:modified>
</cp:coreProperties>
</file>